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CULINARIA PAI D EGUA\"/>
    </mc:Choice>
  </mc:AlternateContent>
  <xr:revisionPtr revIDLastSave="0" documentId="13_ncr:1_{C8474A32-8167-49EC-AACC-9A56FDD5153E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3" l="1"/>
  <c r="P34" i="2"/>
  <c r="P30" i="1"/>
  <c r="F9" i="4"/>
  <c r="L8" i="4"/>
  <c r="L9" i="4" s="1"/>
  <c r="I8" i="4"/>
  <c r="G8" i="4"/>
  <c r="F6" i="4"/>
  <c r="L5" i="4"/>
  <c r="L6" i="4" s="1"/>
  <c r="I5" i="4"/>
  <c r="G5" i="4"/>
  <c r="F3" i="4"/>
  <c r="L2" i="4"/>
  <c r="L3" i="4" s="1"/>
  <c r="I2" i="4"/>
  <c r="G2" i="4"/>
  <c r="J8" i="3" l="1"/>
  <c r="L8" i="3"/>
  <c r="P8" i="3"/>
  <c r="J9" i="3"/>
  <c r="L9" i="3"/>
  <c r="P9" i="3"/>
  <c r="J10" i="3"/>
  <c r="L10" i="3"/>
  <c r="P10" i="3"/>
  <c r="H11" i="3"/>
  <c r="L11" i="3"/>
  <c r="P11" i="3"/>
  <c r="T8" i="3" s="1"/>
  <c r="L12" i="3"/>
  <c r="J13" i="3"/>
  <c r="L13" i="3"/>
  <c r="P13" i="3"/>
  <c r="P16" i="3" s="1"/>
  <c r="J14" i="3"/>
  <c r="L14" i="3"/>
  <c r="P14" i="3"/>
  <c r="J15" i="3"/>
  <c r="L15" i="3"/>
  <c r="P15" i="3"/>
  <c r="H16" i="3"/>
  <c r="H26" i="3" s="1"/>
  <c r="J18" i="3"/>
  <c r="L18" i="3"/>
  <c r="P18" i="3"/>
  <c r="P23" i="3" s="1"/>
  <c r="T18" i="3" s="1"/>
  <c r="J19" i="3"/>
  <c r="L19" i="3"/>
  <c r="P19" i="3"/>
  <c r="J20" i="3"/>
  <c r="L20" i="3"/>
  <c r="P20" i="3"/>
  <c r="J21" i="3"/>
  <c r="L21" i="3"/>
  <c r="P21" i="3"/>
  <c r="J22" i="3"/>
  <c r="L22" i="3"/>
  <c r="P22" i="3"/>
  <c r="H23" i="3"/>
  <c r="L24" i="3"/>
  <c r="T13" i="3" l="1"/>
  <c r="P25" i="3"/>
  <c r="J8" i="2"/>
  <c r="L8" i="2"/>
  <c r="P8" i="2"/>
  <c r="J9" i="2"/>
  <c r="L9" i="2"/>
  <c r="P9" i="2"/>
  <c r="P11" i="2" s="1"/>
  <c r="J10" i="2"/>
  <c r="L10" i="2"/>
  <c r="P10" i="2"/>
  <c r="H11" i="2"/>
  <c r="L11" i="2"/>
  <c r="L12" i="2"/>
  <c r="J13" i="2"/>
  <c r="L13" i="2"/>
  <c r="P13" i="2"/>
  <c r="J14" i="2"/>
  <c r="L14" i="2"/>
  <c r="P14" i="2"/>
  <c r="P16" i="2" s="1"/>
  <c r="T13" i="2" s="1"/>
  <c r="J15" i="2"/>
  <c r="L15" i="2"/>
  <c r="P15" i="2"/>
  <c r="H16" i="2"/>
  <c r="J18" i="2"/>
  <c r="L18" i="2"/>
  <c r="P18" i="2"/>
  <c r="P23" i="2" s="1"/>
  <c r="T18" i="2" s="1"/>
  <c r="J19" i="2"/>
  <c r="L19" i="2"/>
  <c r="P19" i="2"/>
  <c r="J20" i="2"/>
  <c r="L20" i="2"/>
  <c r="P20" i="2"/>
  <c r="J21" i="2"/>
  <c r="L21" i="2"/>
  <c r="P21" i="2"/>
  <c r="J22" i="2"/>
  <c r="L22" i="2"/>
  <c r="P22" i="2"/>
  <c r="H23" i="2"/>
  <c r="H26" i="2" s="1"/>
  <c r="L24" i="2"/>
  <c r="O28" i="3" l="1"/>
  <c r="Q24" i="3"/>
  <c r="R24" i="3" s="1"/>
  <c r="P25" i="2"/>
  <c r="T8" i="2"/>
  <c r="J21" i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5" i="1"/>
  <c r="J8" i="1"/>
  <c r="J9" i="1"/>
  <c r="J10" i="1"/>
  <c r="P8" i="1"/>
  <c r="P10" i="1"/>
  <c r="H23" i="1"/>
  <c r="H11" i="1"/>
  <c r="L11" i="1" s="1"/>
  <c r="H16" i="1"/>
  <c r="P22" i="1"/>
  <c r="P19" i="1"/>
  <c r="P18" i="1"/>
  <c r="P28" i="2" l="1"/>
  <c r="Q24" i="2"/>
  <c r="R24" i="2" s="1"/>
  <c r="P23" i="1"/>
  <c r="L24" i="1"/>
  <c r="H26" i="1"/>
  <c r="P20" i="1"/>
  <c r="P15" i="1"/>
  <c r="P14" i="1"/>
  <c r="P13" i="1"/>
  <c r="P9" i="1"/>
  <c r="T18" i="1" l="1"/>
  <c r="P11" i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<sst xmlns="http://schemas.openxmlformats.org/spreadsheetml/2006/main" count="268" uniqueCount="64">
  <si>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</si>
  <si>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</si>
  <si>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</si>
  <si>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</si>
  <si>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</si>
  <si>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</si>
  <si>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</si>
  <si>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</si>
  <si>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</si>
  <si>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</si>
  <si>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</si>
  <si>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</si>
  <si>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</si>
  <si>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</si>
  <si>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</si>
  <si>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</si>
  <si>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</si>
  <si>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</si>
  <si>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</si>
  <si>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</si>
  <si>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</si>
  <si>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</si>
  <si>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</si>
  <si>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</si>
  <si>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</si>
  <si>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</si>
  <si>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</si>
  <si>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</si>
  <si>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</si>
  <si>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</si>
  <si>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</si>
  <si>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</si>
  <si>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</si>
  <si>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</si>
  <si>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</si>
  <si>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</si>
  <si>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</si>
  <si>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</si>
  <si>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</si>
  <si>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</si>
  <si>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</si>
  <si>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</si>
  <si>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</si>
  <si>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</si>
  <si>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</si>
  <si>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</si>
  <si>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</si>
  <si>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</si>
  <si>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</si>
  <si>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</si>
  <si>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</si>
  <si>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A defnir</t>
  </si>
  <si>
    <t>Valor com Desconto%</t>
  </si>
  <si>
    <t>CULINARIA PAI D'EGUA</t>
  </si>
  <si>
    <t>a definir</t>
  </si>
  <si>
    <t>A definir</t>
  </si>
  <si>
    <t>CULINARIA P DEGUA</t>
  </si>
  <si>
    <t>Valor total (com desconto -95%)</t>
  </si>
  <si>
    <t>REDE SOCIAL</t>
  </si>
  <si>
    <t>BRONZE</t>
  </si>
  <si>
    <t>NO MÊS</t>
  </si>
  <si>
    <t>PRATA</t>
  </si>
  <si>
    <t>OURO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</si>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</sst>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000"/>
    <numFmt numFmtId="169" formatCode="0.0"/>
    <numFmt numFmtId="170" formatCode="_-* #,##0.0000_-;\-* #,##0.0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3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169" fontId="12" fillId="3" borderId="6" xfId="2" applyNumberFormat="1" applyFont="1" applyFill="1" applyBorder="1" applyAlignment="1">
      <alignment horizontal="center" vertical="center"/>
    </xf>
    <xf numFmtId="169" fontId="12" fillId="3" borderId="23" xfId="2" applyNumberFormat="1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70" fontId="12" fillId="3" borderId="6" xfId="1" applyNumberFormat="1" applyFont="1" applyFill="1" applyBorder="1" applyAlignment="1">
      <alignment horizontal="center" vertic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9" fontId="19" fillId="0" borderId="37" xfId="2" applyNumberFormat="1" applyFont="1" applyBorder="1" applyAlignment="1">
      <alignment horizontal="center" vertical="center"/>
    </xf>
    <xf numFmtId="9" fontId="19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31" xfId="2" applyFont="1" applyFill="1" applyBorder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4" fontId="8" fillId="3" borderId="31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Normal" xfId="0" builtinId="0"/>
    <cellStyle name="Normal 2" xfId="2" xr:uid="{A0F55A31-41B7-48C5-AA38-CA4AF8A70052}"/>
    <cellStyle name="Normal 2 2 2" xfId="3" xr:uid="{073C4427-7C6D-41D0-8C94-FCFEF77C230F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7"/>
  <sheetViews>
    <sheetView showGridLines="0" zoomScale="87" zoomScaleNormal="87" workbookViewId="0">
      <selection activeCell="F48" sqref="F48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2" style="1" bestFit="1" customWidth="1"/>
    <col min="9" max="9" width="14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90" t="s">
        <v>40</v>
      </c>
      <c r="C1" s="91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72"/>
      <c r="T1" s="72"/>
      <c r="U1" s="72"/>
    </row>
    <row r="2" spans="1:22" ht="18.75" x14ac:dyDescent="0.3">
      <c r="A2" s="11" t="s">
        <v>1</v>
      </c>
      <c r="B2" s="92" t="s">
        <v>2</v>
      </c>
      <c r="C2" s="93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72"/>
      <c r="T2" s="72"/>
      <c r="U2" s="72"/>
    </row>
    <row r="3" spans="1:22" ht="18.75" x14ac:dyDescent="0.3">
      <c r="A3" s="11" t="s">
        <v>3</v>
      </c>
      <c r="B3" s="94" t="s">
        <v>53</v>
      </c>
      <c r="C3" s="95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72"/>
      <c r="T3" s="72"/>
      <c r="U3" s="72"/>
    </row>
    <row r="4" spans="1:22" ht="18.75" x14ac:dyDescent="0.3">
      <c r="A4" s="11" t="s">
        <v>4</v>
      </c>
      <c r="B4" s="96" t="s">
        <v>51</v>
      </c>
      <c r="C4" s="97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72"/>
      <c r="T4" s="72"/>
      <c r="U4" s="72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73"/>
      <c r="T5" s="73"/>
      <c r="U5" s="73"/>
      <c r="V5" s="46"/>
    </row>
    <row r="6" spans="1:22" s="8" customFormat="1" ht="20.25" x14ac:dyDescent="0.25">
      <c r="A6" s="83" t="s">
        <v>47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</row>
    <row r="7" spans="1:22" s="9" customFormat="1" ht="35.25" customHeight="1" thickBot="1" x14ac:dyDescent="0.3">
      <c r="A7" s="98" t="s">
        <v>17</v>
      </c>
      <c r="B7" s="99"/>
      <c r="C7" s="100" t="s">
        <v>18</v>
      </c>
      <c r="D7" s="10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89" t="s">
        <v>46</v>
      </c>
      <c r="U7" s="89"/>
    </row>
    <row r="8" spans="1:22" s="10" customFormat="1" ht="16.5" thickBot="1" x14ac:dyDescent="0.3">
      <c r="A8" s="102" t="s">
        <v>5</v>
      </c>
      <c r="B8" s="103"/>
      <c r="C8" s="108"/>
      <c r="D8" s="109"/>
      <c r="E8" s="13" t="s">
        <v>6</v>
      </c>
      <c r="F8" s="13" t="s">
        <v>7</v>
      </c>
      <c r="G8" s="13" t="s">
        <v>8</v>
      </c>
      <c r="H8" s="37">
        <v>4</v>
      </c>
      <c r="I8" s="13">
        <v>3.7</v>
      </c>
      <c r="J8" s="13">
        <f>I8*H8</f>
        <v>14.8</v>
      </c>
      <c r="K8" s="39">
        <v>649.6</v>
      </c>
      <c r="L8" s="55">
        <f>K8*H8</f>
        <v>2598.4</v>
      </c>
      <c r="M8" s="20">
        <v>0.3</v>
      </c>
      <c r="N8" s="13" t="s">
        <v>9</v>
      </c>
      <c r="O8" s="27">
        <v>2148.75</v>
      </c>
      <c r="P8" s="27">
        <f>H8*M8*O8</f>
        <v>2578.5</v>
      </c>
      <c r="S8" s="74">
        <v>0</v>
      </c>
      <c r="T8" s="77">
        <f>P11-S8*P11</f>
        <v>18106.5</v>
      </c>
      <c r="U8" s="78"/>
    </row>
    <row r="9" spans="1:22" s="10" customFormat="1" ht="16.5" thickBot="1" x14ac:dyDescent="0.3">
      <c r="A9" s="104"/>
      <c r="B9" s="105"/>
      <c r="C9" s="110"/>
      <c r="D9" s="111"/>
      <c r="E9" s="13" t="s">
        <v>6</v>
      </c>
      <c r="F9" s="13" t="s">
        <v>10</v>
      </c>
      <c r="G9" s="13" t="s">
        <v>8</v>
      </c>
      <c r="H9" s="13">
        <v>10</v>
      </c>
      <c r="I9" s="13">
        <v>4.3</v>
      </c>
      <c r="J9" s="13">
        <f t="shared" ref="J9:J10" si="0">I9*H9</f>
        <v>43</v>
      </c>
      <c r="K9" s="39">
        <v>643.20000000000005</v>
      </c>
      <c r="L9" s="55">
        <f>K9*H9</f>
        <v>6432</v>
      </c>
      <c r="M9" s="20">
        <v>0.3</v>
      </c>
      <c r="N9" s="13" t="s">
        <v>11</v>
      </c>
      <c r="O9" s="27">
        <v>2417.5</v>
      </c>
      <c r="P9" s="27">
        <f>H9*M9*O9</f>
        <v>7252.5</v>
      </c>
      <c r="S9" s="86"/>
      <c r="T9" s="79"/>
      <c r="U9" s="80"/>
    </row>
    <row r="10" spans="1:22" s="10" customFormat="1" ht="16.5" thickBot="1" x14ac:dyDescent="0.3">
      <c r="A10" s="106"/>
      <c r="B10" s="107"/>
      <c r="C10" s="112"/>
      <c r="D10" s="113"/>
      <c r="E10" s="13" t="s">
        <v>6</v>
      </c>
      <c r="F10" s="38" t="s">
        <v>10</v>
      </c>
      <c r="G10" s="13" t="s">
        <v>8</v>
      </c>
      <c r="H10" s="13">
        <v>4</v>
      </c>
      <c r="I10" s="13">
        <v>4.2</v>
      </c>
      <c r="J10" s="13">
        <f t="shared" si="0"/>
        <v>16.8</v>
      </c>
      <c r="K10" s="39">
        <v>633.5</v>
      </c>
      <c r="L10" s="55">
        <f>K10*H10</f>
        <v>2534</v>
      </c>
      <c r="M10" s="20">
        <v>0.3</v>
      </c>
      <c r="N10" s="13" t="s">
        <v>12</v>
      </c>
      <c r="O10" s="27">
        <v>6896.25</v>
      </c>
      <c r="P10" s="27">
        <f>H10*M10*O10</f>
        <v>8275.5</v>
      </c>
      <c r="S10" s="86"/>
      <c r="T10" s="79"/>
      <c r="U10" s="80"/>
    </row>
    <row r="11" spans="1:22" s="10" customFormat="1" ht="16.5" thickBot="1" x14ac:dyDescent="0.3">
      <c r="A11" s="14"/>
      <c r="B11" s="14"/>
      <c r="C11" s="23"/>
      <c r="D11" s="23"/>
      <c r="E11" s="24"/>
      <c r="F11" s="124" t="s">
        <v>33</v>
      </c>
      <c r="G11" s="125"/>
      <c r="H11" s="28">
        <f>SUM(H8:H10)</f>
        <v>18</v>
      </c>
      <c r="I11" s="28"/>
      <c r="J11" s="28"/>
      <c r="K11" s="28"/>
      <c r="L11" s="40">
        <f t="shared" ref="L11:L15" si="1">K11*H11</f>
        <v>0</v>
      </c>
      <c r="M11" s="24"/>
      <c r="N11" s="124" t="s">
        <v>36</v>
      </c>
      <c r="O11" s="125"/>
      <c r="P11" s="29">
        <f>SUM(P8:P10)</f>
        <v>18106.5</v>
      </c>
      <c r="S11" s="87"/>
      <c r="T11" s="81"/>
      <c r="U11" s="82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S12" s="88"/>
      <c r="T12" s="88"/>
      <c r="U12" s="88"/>
    </row>
    <row r="13" spans="1:22" s="10" customFormat="1" ht="16.5" thickBot="1" x14ac:dyDescent="0.3">
      <c r="A13" s="114" t="s">
        <v>13</v>
      </c>
      <c r="B13" s="115"/>
      <c r="C13" s="108"/>
      <c r="D13" s="109"/>
      <c r="E13" s="13" t="s">
        <v>6</v>
      </c>
      <c r="F13" s="41" t="s">
        <v>7</v>
      </c>
      <c r="G13" s="42" t="s">
        <v>27</v>
      </c>
      <c r="H13" s="42">
        <v>5</v>
      </c>
      <c r="I13" s="42">
        <v>3.7</v>
      </c>
      <c r="J13" s="42">
        <f>I13*H13</f>
        <v>18.5</v>
      </c>
      <c r="K13" s="45">
        <v>649.6</v>
      </c>
      <c r="L13" s="55">
        <f t="shared" si="1"/>
        <v>3248</v>
      </c>
      <c r="M13" s="43">
        <v>1</v>
      </c>
      <c r="N13" s="43" t="s">
        <v>9</v>
      </c>
      <c r="O13" s="27">
        <v>2148.75</v>
      </c>
      <c r="P13" s="44">
        <f>H13*M13*O13</f>
        <v>10743.75</v>
      </c>
      <c r="S13" s="74">
        <v>0</v>
      </c>
      <c r="T13" s="77">
        <f>P16-S13*P16</f>
        <v>57312.5</v>
      </c>
      <c r="U13" s="78"/>
    </row>
    <row r="14" spans="1:22" s="10" customFormat="1" ht="16.5" thickBot="1" x14ac:dyDescent="0.3">
      <c r="A14" s="116"/>
      <c r="B14" s="117"/>
      <c r="C14" s="110" t="s">
        <v>14</v>
      </c>
      <c r="D14" s="111"/>
      <c r="E14" s="13" t="s">
        <v>6</v>
      </c>
      <c r="F14" s="41" t="s">
        <v>10</v>
      </c>
      <c r="G14" s="42" t="s">
        <v>27</v>
      </c>
      <c r="H14" s="42">
        <v>5</v>
      </c>
      <c r="I14" s="42">
        <v>4.3</v>
      </c>
      <c r="J14" s="42">
        <v>4.2</v>
      </c>
      <c r="K14" s="45">
        <v>643.20000000000005</v>
      </c>
      <c r="L14" s="55">
        <f t="shared" si="1"/>
        <v>3216</v>
      </c>
      <c r="M14" s="43">
        <v>1</v>
      </c>
      <c r="N14" s="43" t="s">
        <v>11</v>
      </c>
      <c r="O14" s="27">
        <v>2417.5</v>
      </c>
      <c r="P14" s="44">
        <f>H14*M14*O14</f>
        <v>12087.5</v>
      </c>
      <c r="S14" s="86"/>
      <c r="T14" s="79"/>
      <c r="U14" s="80"/>
    </row>
    <row r="15" spans="1:22" s="10" customFormat="1" ht="16.5" thickBot="1" x14ac:dyDescent="0.3">
      <c r="A15" s="118"/>
      <c r="B15" s="119"/>
      <c r="C15" s="112"/>
      <c r="D15" s="113"/>
      <c r="E15" s="13" t="s">
        <v>6</v>
      </c>
      <c r="F15" s="41" t="s">
        <v>10</v>
      </c>
      <c r="G15" s="42" t="s">
        <v>27</v>
      </c>
      <c r="H15" s="42">
        <v>5</v>
      </c>
      <c r="I15" s="42">
        <v>4.2</v>
      </c>
      <c r="J15" s="42">
        <f t="shared" ref="J15" si="2">I15*H15</f>
        <v>21</v>
      </c>
      <c r="K15" s="45">
        <v>633.5</v>
      </c>
      <c r="L15" s="55">
        <f t="shared" si="1"/>
        <v>3167.5</v>
      </c>
      <c r="M15" s="43">
        <v>1</v>
      </c>
      <c r="N15" s="43" t="s">
        <v>12</v>
      </c>
      <c r="O15" s="27">
        <v>6896.25</v>
      </c>
      <c r="P15" s="44">
        <f>H15*M15*O15</f>
        <v>34481.25</v>
      </c>
      <c r="S15" s="86"/>
      <c r="T15" s="79"/>
      <c r="U15" s="80"/>
    </row>
    <row r="16" spans="1:22" s="10" customFormat="1" ht="16.5" thickBot="1" x14ac:dyDescent="0.3">
      <c r="A16" s="14"/>
      <c r="B16" s="14"/>
      <c r="C16" s="23"/>
      <c r="D16" s="23"/>
      <c r="E16" s="24"/>
      <c r="F16" s="124" t="s">
        <v>32</v>
      </c>
      <c r="G16" s="125"/>
      <c r="H16" s="28">
        <f>SUM(H13:H15)</f>
        <v>15</v>
      </c>
      <c r="I16" s="28"/>
      <c r="J16" s="28"/>
      <c r="K16" s="28"/>
      <c r="L16" s="28"/>
      <c r="M16" s="24"/>
      <c r="N16" s="124" t="s">
        <v>34</v>
      </c>
      <c r="O16" s="125"/>
      <c r="P16" s="29">
        <f>SUM(P13:P15)</f>
        <v>57312.5</v>
      </c>
      <c r="S16" s="87"/>
      <c r="T16" s="81"/>
      <c r="U16" s="82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customHeight="1" thickBot="1" x14ac:dyDescent="0.3">
      <c r="A18" s="114" t="s">
        <v>15</v>
      </c>
      <c r="B18" s="115"/>
      <c r="C18" s="120"/>
      <c r="D18" s="121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42">
        <f>I18*H18</f>
        <v>0</v>
      </c>
      <c r="K18" s="13">
        <v>274.89999999999998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74">
        <v>0</v>
      </c>
      <c r="T18" s="77">
        <f>P23-S18*P23</f>
        <v>7150</v>
      </c>
      <c r="U18" s="78"/>
    </row>
    <row r="19" spans="1:21" s="10" customFormat="1" ht="16.5" customHeight="1" thickBot="1" x14ac:dyDescent="0.3">
      <c r="A19" s="116"/>
      <c r="B19" s="117"/>
      <c r="C19" s="122"/>
      <c r="D19" s="123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75"/>
      <c r="T19" s="79"/>
      <c r="U19" s="80"/>
    </row>
    <row r="20" spans="1:21" s="10" customFormat="1" ht="16.5" customHeight="1" thickBot="1" x14ac:dyDescent="0.3">
      <c r="A20" s="116"/>
      <c r="B20" s="117"/>
      <c r="C20" s="122"/>
      <c r="D20" s="123"/>
      <c r="E20" s="13" t="s">
        <v>30</v>
      </c>
      <c r="F20" s="13" t="s">
        <v>31</v>
      </c>
      <c r="G20" s="13">
        <v>60</v>
      </c>
      <c r="H20" s="13">
        <v>0</v>
      </c>
      <c r="I20" s="13"/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75"/>
      <c r="T20" s="79"/>
      <c r="U20" s="80"/>
    </row>
    <row r="21" spans="1:21" s="10" customFormat="1" ht="16.5" customHeight="1" thickBot="1" x14ac:dyDescent="0.3">
      <c r="A21" s="116"/>
      <c r="B21" s="117"/>
      <c r="C21" s="122"/>
      <c r="D21" s="123"/>
      <c r="E21" s="22" t="s">
        <v>30</v>
      </c>
      <c r="F21" s="22" t="s">
        <v>49</v>
      </c>
      <c r="G21" s="13">
        <v>60</v>
      </c>
      <c r="H21" s="13">
        <v>1</v>
      </c>
      <c r="I21" s="58">
        <v>4</v>
      </c>
      <c r="J21" s="59">
        <f>H21*I21</f>
        <v>4</v>
      </c>
      <c r="K21" s="36">
        <v>822.6</v>
      </c>
      <c r="L21" s="57">
        <f t="shared" si="4"/>
        <v>822.6</v>
      </c>
      <c r="M21" s="20">
        <v>1</v>
      </c>
      <c r="N21" s="20" t="s">
        <v>15</v>
      </c>
      <c r="O21" s="21">
        <v>7150</v>
      </c>
      <c r="P21" s="21">
        <f>H21*M21*O21</f>
        <v>7150</v>
      </c>
      <c r="S21" s="76"/>
      <c r="T21" s="81"/>
      <c r="U21" s="82"/>
    </row>
    <row r="22" spans="1:21" s="10" customFormat="1" ht="16.5" customHeight="1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24" t="s">
        <v>35</v>
      </c>
      <c r="G23" s="125"/>
      <c r="H23" s="28">
        <f>SUM(H18:H22)</f>
        <v>1</v>
      </c>
      <c r="I23" s="28"/>
      <c r="J23" s="28"/>
      <c r="K23" s="28"/>
      <c r="L23" s="28"/>
      <c r="M23" s="24"/>
      <c r="N23" s="124" t="s">
        <v>38</v>
      </c>
      <c r="O23" s="125"/>
      <c r="P23" s="29">
        <f>SUM(P18:P22)</f>
        <v>7150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22018.5</v>
      </c>
      <c r="M24" s="4"/>
      <c r="N24" s="5"/>
      <c r="Q24" s="29">
        <f>P26*2</f>
        <v>165138</v>
      </c>
      <c r="R24" s="29">
        <f>Q24*12</f>
        <v>1981656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126" t="s">
        <v>37</v>
      </c>
      <c r="G26" s="127"/>
      <c r="H26" s="3">
        <f>SUM(H11+H16+H23)</f>
        <v>34</v>
      </c>
      <c r="I26" s="3"/>
      <c r="J26" s="3"/>
      <c r="K26" s="3"/>
      <c r="L26" s="3"/>
      <c r="M26" s="4"/>
      <c r="N26" s="66" t="s">
        <v>39</v>
      </c>
      <c r="O26" s="67"/>
      <c r="P26" s="35">
        <f>P11+P16+P23</f>
        <v>82569</v>
      </c>
    </row>
    <row r="27" spans="1:21" ht="21" x14ac:dyDescent="0.2">
      <c r="F27" s="8"/>
      <c r="G27" s="8"/>
      <c r="H27" s="7"/>
      <c r="I27" s="7"/>
      <c r="J27" s="7"/>
      <c r="K27" s="68" t="s">
        <v>52</v>
      </c>
      <c r="L27" s="68"/>
      <c r="M27" s="69"/>
      <c r="N27" s="70">
        <v>0</v>
      </c>
      <c r="O27" s="71"/>
      <c r="P27" s="56">
        <f>P26-N27*P26</f>
        <v>82569</v>
      </c>
    </row>
    <row r="29" spans="1:21" ht="18.75" x14ac:dyDescent="0.2">
      <c r="K29" s="3"/>
      <c r="L29" s="3"/>
      <c r="M29" s="4"/>
      <c r="N29" s="66" t="s">
        <v>63</v>
      </c>
      <c r="O29" s="67"/>
      <c r="P29" s="35">
        <v>7150</v>
      </c>
    </row>
    <row r="30" spans="1:21" ht="21" x14ac:dyDescent="0.2">
      <c r="K30" s="68" t="s">
        <v>52</v>
      </c>
      <c r="L30" s="68"/>
      <c r="M30" s="69"/>
      <c r="N30" s="70">
        <v>0.2</v>
      </c>
      <c r="O30" s="71"/>
      <c r="P30" s="56">
        <f>P29*N30</f>
        <v>1430</v>
      </c>
    </row>
    <row r="32" spans="1:21" ht="15" x14ac:dyDescent="0.25">
      <c r="B32" s="49"/>
      <c r="C32" s="49"/>
      <c r="D32" s="49"/>
      <c r="E32" s="49"/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  <row r="37" spans="1:16" ht="15" x14ac:dyDescent="0.25">
      <c r="A37" s="136" t="s">
        <v>48</v>
      </c>
    </row>
  </sheetData>
  <mergeCells count="35">
    <mergeCell ref="N27:O27"/>
    <mergeCell ref="N11:O11"/>
    <mergeCell ref="N16:O16"/>
    <mergeCell ref="F26:G26"/>
    <mergeCell ref="N23:O23"/>
    <mergeCell ref="N26:O26"/>
    <mergeCell ref="F11:G11"/>
    <mergeCell ref="F16:G16"/>
    <mergeCell ref="F23:G23"/>
    <mergeCell ref="A13:B15"/>
    <mergeCell ref="C13:D15"/>
    <mergeCell ref="C18:D21"/>
    <mergeCell ref="A18:B21"/>
    <mergeCell ref="K27:M27"/>
    <mergeCell ref="B4:C4"/>
    <mergeCell ref="A7:B7"/>
    <mergeCell ref="C7:D7"/>
    <mergeCell ref="A8:B10"/>
    <mergeCell ref="C8:D10"/>
    <mergeCell ref="N29:O29"/>
    <mergeCell ref="K30:M30"/>
    <mergeCell ref="N30:O30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37E9-4563-4779-8BC0-21B095F7D0C1}">
  <sheetPr>
    <pageSetUpPr fitToPage="1"/>
  </sheetPr>
  <dimension ref="A1:V43"/>
  <sheetViews>
    <sheetView showGridLines="0" zoomScale="73" zoomScaleNormal="73" workbookViewId="0">
      <selection activeCell="A43" sqref="A43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7.140625" style="1" customWidth="1"/>
    <col min="8" max="8" width="15.42578125" style="1" customWidth="1"/>
    <col min="9" max="9" width="16.85546875" style="1" customWidth="1"/>
    <col min="10" max="10" width="14.5703125" style="1" customWidth="1"/>
    <col min="11" max="11" width="12.85546875" style="1" customWidth="1"/>
    <col min="12" max="12" width="17.28515625" style="51" customWidth="1"/>
    <col min="13" max="13" width="12.85546875" style="1" customWidth="1"/>
    <col min="14" max="14" width="23.140625" style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5.7109375" style="1" customWidth="1"/>
    <col min="20" max="20" width="9.140625" style="1"/>
    <col min="21" max="21" width="12.42578125" style="1" customWidth="1"/>
    <col min="22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90" t="s">
        <v>40</v>
      </c>
      <c r="C1" s="91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72"/>
      <c r="T1" s="72"/>
      <c r="U1" s="72"/>
    </row>
    <row r="2" spans="1:22" ht="18.75" x14ac:dyDescent="0.3">
      <c r="A2" s="11" t="s">
        <v>1</v>
      </c>
      <c r="B2" s="92" t="s">
        <v>2</v>
      </c>
      <c r="C2" s="93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72"/>
      <c r="T2" s="72"/>
      <c r="U2" s="72"/>
    </row>
    <row r="3" spans="1:22" ht="18.75" x14ac:dyDescent="0.3">
      <c r="A3" s="11" t="s">
        <v>3</v>
      </c>
      <c r="B3" s="94" t="s">
        <v>53</v>
      </c>
      <c r="C3" s="95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72"/>
      <c r="T3" s="72"/>
      <c r="U3" s="72"/>
    </row>
    <row r="4" spans="1:22" ht="18.75" x14ac:dyDescent="0.3">
      <c r="A4" s="11" t="s">
        <v>4</v>
      </c>
      <c r="B4" s="96" t="s">
        <v>54</v>
      </c>
      <c r="C4" s="97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72"/>
      <c r="T4" s="72"/>
      <c r="U4" s="72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73"/>
      <c r="T5" s="73"/>
      <c r="U5" s="73"/>
      <c r="V5" s="46"/>
    </row>
    <row r="6" spans="1:22" s="8" customFormat="1" ht="20.25" x14ac:dyDescent="0.25">
      <c r="A6" s="83" t="s">
        <v>47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</row>
    <row r="7" spans="1:22" s="9" customFormat="1" ht="35.25" customHeight="1" thickBot="1" x14ac:dyDescent="0.3">
      <c r="A7" s="98" t="s">
        <v>17</v>
      </c>
      <c r="B7" s="99"/>
      <c r="C7" s="100" t="s">
        <v>18</v>
      </c>
      <c r="D7" s="10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89" t="s">
        <v>46</v>
      </c>
      <c r="U7" s="89"/>
    </row>
    <row r="8" spans="1:22" s="10" customFormat="1" ht="16.5" thickBot="1" x14ac:dyDescent="0.3">
      <c r="A8" s="102" t="s">
        <v>5</v>
      </c>
      <c r="B8" s="103"/>
      <c r="C8" s="108"/>
      <c r="D8" s="109"/>
      <c r="E8" s="13" t="s">
        <v>6</v>
      </c>
      <c r="F8" s="13" t="s">
        <v>7</v>
      </c>
      <c r="G8" s="13" t="s">
        <v>8</v>
      </c>
      <c r="H8" s="37">
        <v>4</v>
      </c>
      <c r="I8" s="13">
        <v>3.7</v>
      </c>
      <c r="J8" s="13">
        <f>I8*H8</f>
        <v>14.8</v>
      </c>
      <c r="K8" s="39">
        <v>649.6</v>
      </c>
      <c r="L8" s="62">
        <f t="shared" ref="L8:L15" si="0">K8*H8</f>
        <v>2598.4</v>
      </c>
      <c r="M8" s="20">
        <v>0.3</v>
      </c>
      <c r="N8" s="13" t="s">
        <v>9</v>
      </c>
      <c r="O8" s="27">
        <v>2148.75</v>
      </c>
      <c r="P8" s="27">
        <f>H8*M8*O8</f>
        <v>2578.5</v>
      </c>
      <c r="S8" s="74">
        <v>0</v>
      </c>
      <c r="T8" s="77">
        <f>P11-S8*P11</f>
        <v>15205.5</v>
      </c>
      <c r="U8" s="78"/>
    </row>
    <row r="9" spans="1:22" s="10" customFormat="1" ht="16.5" thickBot="1" x14ac:dyDescent="0.3">
      <c r="A9" s="104"/>
      <c r="B9" s="105"/>
      <c r="C9" s="110"/>
      <c r="D9" s="111"/>
      <c r="E9" s="13" t="s">
        <v>6</v>
      </c>
      <c r="F9" s="13" t="s">
        <v>10</v>
      </c>
      <c r="G9" s="13" t="s">
        <v>8</v>
      </c>
      <c r="H9" s="13">
        <v>6</v>
      </c>
      <c r="I9" s="13">
        <v>4.3</v>
      </c>
      <c r="J9" s="13">
        <f>I9*H9</f>
        <v>25.799999999999997</v>
      </c>
      <c r="K9" s="39">
        <v>643.20000000000005</v>
      </c>
      <c r="L9" s="62">
        <f t="shared" si="0"/>
        <v>3859.2000000000003</v>
      </c>
      <c r="M9" s="20">
        <v>0.3</v>
      </c>
      <c r="N9" s="13" t="s">
        <v>11</v>
      </c>
      <c r="O9" s="27">
        <v>2417.5</v>
      </c>
      <c r="P9" s="27">
        <f>H9*M9*O9</f>
        <v>4351.5</v>
      </c>
      <c r="S9" s="86"/>
      <c r="T9" s="79"/>
      <c r="U9" s="80"/>
    </row>
    <row r="10" spans="1:22" s="10" customFormat="1" ht="16.5" thickBot="1" x14ac:dyDescent="0.3">
      <c r="A10" s="106"/>
      <c r="B10" s="107"/>
      <c r="C10" s="112"/>
      <c r="D10" s="113"/>
      <c r="E10" s="13" t="s">
        <v>6</v>
      </c>
      <c r="F10" s="38" t="s">
        <v>10</v>
      </c>
      <c r="G10" s="13" t="s">
        <v>8</v>
      </c>
      <c r="H10" s="13">
        <v>4</v>
      </c>
      <c r="I10" s="13">
        <v>4.2</v>
      </c>
      <c r="J10" s="13">
        <f>I10*H10</f>
        <v>16.8</v>
      </c>
      <c r="K10" s="39">
        <v>633.5</v>
      </c>
      <c r="L10" s="62">
        <f t="shared" si="0"/>
        <v>2534</v>
      </c>
      <c r="M10" s="20">
        <v>0.3</v>
      </c>
      <c r="N10" s="13" t="s">
        <v>12</v>
      </c>
      <c r="O10" s="27">
        <v>6896.25</v>
      </c>
      <c r="P10" s="27">
        <f>H10*M10*O10</f>
        <v>8275.5</v>
      </c>
      <c r="S10" s="86"/>
      <c r="T10" s="79"/>
      <c r="U10" s="80"/>
    </row>
    <row r="11" spans="1:22" s="10" customFormat="1" ht="16.5" thickBot="1" x14ac:dyDescent="0.3">
      <c r="A11" s="14"/>
      <c r="B11" s="14"/>
      <c r="C11" s="23"/>
      <c r="D11" s="23"/>
      <c r="E11" s="24"/>
      <c r="F11" s="124" t="s">
        <v>33</v>
      </c>
      <c r="G11" s="125"/>
      <c r="H11" s="28">
        <f>SUM(H8:H10)</f>
        <v>14</v>
      </c>
      <c r="I11" s="28"/>
      <c r="J11" s="28"/>
      <c r="K11" s="28"/>
      <c r="L11" s="40">
        <f t="shared" si="0"/>
        <v>0</v>
      </c>
      <c r="M11" s="24"/>
      <c r="N11" s="124" t="s">
        <v>36</v>
      </c>
      <c r="O11" s="125"/>
      <c r="P11" s="29">
        <f>SUM(P8:P10)</f>
        <v>15205.5</v>
      </c>
      <c r="S11" s="87"/>
      <c r="T11" s="81"/>
      <c r="U11" s="82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0"/>
        <v>0</v>
      </c>
      <c r="M12" s="25"/>
      <c r="N12" s="25"/>
      <c r="O12" s="26"/>
      <c r="P12" s="26"/>
      <c r="S12" s="88"/>
      <c r="T12" s="88"/>
      <c r="U12" s="88"/>
    </row>
    <row r="13" spans="1:22" s="10" customFormat="1" ht="16.5" thickBot="1" x14ac:dyDescent="0.3">
      <c r="A13" s="114" t="s">
        <v>13</v>
      </c>
      <c r="B13" s="115"/>
      <c r="C13" s="108"/>
      <c r="D13" s="109"/>
      <c r="E13" s="13" t="s">
        <v>6</v>
      </c>
      <c r="F13" s="41" t="s">
        <v>7</v>
      </c>
      <c r="G13" s="42" t="s">
        <v>27</v>
      </c>
      <c r="H13" s="42">
        <v>6</v>
      </c>
      <c r="I13" s="13">
        <v>3.7</v>
      </c>
      <c r="J13" s="42">
        <f>I13*H13</f>
        <v>22.200000000000003</v>
      </c>
      <c r="K13" s="39">
        <v>649.6</v>
      </c>
      <c r="L13" s="62">
        <f t="shared" si="0"/>
        <v>3897.6000000000004</v>
      </c>
      <c r="M13" s="43">
        <v>1</v>
      </c>
      <c r="N13" s="43" t="s">
        <v>9</v>
      </c>
      <c r="O13" s="27">
        <v>2148.75</v>
      </c>
      <c r="P13" s="44">
        <f>H13*M13*O13</f>
        <v>12892.5</v>
      </c>
      <c r="S13" s="74">
        <v>0</v>
      </c>
      <c r="T13" s="77">
        <f>P16-S13*P16</f>
        <v>78445</v>
      </c>
      <c r="U13" s="78"/>
    </row>
    <row r="14" spans="1:22" s="10" customFormat="1" ht="16.5" thickBot="1" x14ac:dyDescent="0.3">
      <c r="A14" s="116"/>
      <c r="B14" s="117"/>
      <c r="C14" s="110" t="s">
        <v>14</v>
      </c>
      <c r="D14" s="111"/>
      <c r="E14" s="13" t="s">
        <v>6</v>
      </c>
      <c r="F14" s="41" t="s">
        <v>10</v>
      </c>
      <c r="G14" s="42" t="s">
        <v>27</v>
      </c>
      <c r="H14" s="42">
        <v>10</v>
      </c>
      <c r="I14" s="13">
        <v>4.3</v>
      </c>
      <c r="J14" s="42">
        <f>I14*H14</f>
        <v>43</v>
      </c>
      <c r="K14" s="39">
        <v>643.20000000000005</v>
      </c>
      <c r="L14" s="62">
        <f t="shared" si="0"/>
        <v>6432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S14" s="86"/>
      <c r="T14" s="79"/>
      <c r="U14" s="80"/>
    </row>
    <row r="15" spans="1:22" s="10" customFormat="1" ht="16.5" thickBot="1" x14ac:dyDescent="0.3">
      <c r="A15" s="118"/>
      <c r="B15" s="119"/>
      <c r="C15" s="112"/>
      <c r="D15" s="113"/>
      <c r="E15" s="13" t="s">
        <v>6</v>
      </c>
      <c r="F15" s="41" t="s">
        <v>10</v>
      </c>
      <c r="G15" s="42" t="s">
        <v>27</v>
      </c>
      <c r="H15" s="42">
        <v>6</v>
      </c>
      <c r="I15" s="13">
        <v>4.2</v>
      </c>
      <c r="J15" s="42">
        <f>I15*H15</f>
        <v>25.200000000000003</v>
      </c>
      <c r="K15" s="39">
        <v>633.5</v>
      </c>
      <c r="L15" s="62">
        <f t="shared" si="0"/>
        <v>3801</v>
      </c>
      <c r="M15" s="43">
        <v>1</v>
      </c>
      <c r="N15" s="43" t="s">
        <v>12</v>
      </c>
      <c r="O15" s="27">
        <v>6896.25</v>
      </c>
      <c r="P15" s="44">
        <f>H15*M15*O15</f>
        <v>41377.5</v>
      </c>
      <c r="S15" s="86"/>
      <c r="T15" s="79"/>
      <c r="U15" s="80"/>
    </row>
    <row r="16" spans="1:22" s="10" customFormat="1" ht="16.5" thickBot="1" x14ac:dyDescent="0.3">
      <c r="A16" s="14"/>
      <c r="B16" s="14"/>
      <c r="C16" s="23"/>
      <c r="D16" s="23"/>
      <c r="E16" s="24"/>
      <c r="F16" s="124" t="s">
        <v>32</v>
      </c>
      <c r="G16" s="125"/>
      <c r="H16" s="28">
        <f>SUM(H13:H15)</f>
        <v>22</v>
      </c>
      <c r="I16" s="28"/>
      <c r="J16" s="28"/>
      <c r="K16" s="28"/>
      <c r="L16" s="28"/>
      <c r="M16" s="24"/>
      <c r="N16" s="124" t="s">
        <v>34</v>
      </c>
      <c r="O16" s="125"/>
      <c r="P16" s="29">
        <f>SUM(P13:P15)</f>
        <v>78445</v>
      </c>
      <c r="S16" s="87"/>
      <c r="T16" s="81"/>
      <c r="U16" s="82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14" t="s">
        <v>15</v>
      </c>
      <c r="B18" s="115"/>
      <c r="C18" s="120"/>
      <c r="D18" s="121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59">
        <f>I18*H18</f>
        <v>0</v>
      </c>
      <c r="K18" s="13">
        <v>0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74">
        <v>0</v>
      </c>
      <c r="T18" s="77">
        <f>P23-S18*P23</f>
        <v>14300</v>
      </c>
      <c r="U18" s="78"/>
    </row>
    <row r="19" spans="1:21" s="10" customFormat="1" ht="16.5" thickBot="1" x14ac:dyDescent="0.3">
      <c r="A19" s="116"/>
      <c r="B19" s="117"/>
      <c r="C19" s="122"/>
      <c r="D19" s="123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86"/>
      <c r="T19" s="79"/>
      <c r="U19" s="80"/>
    </row>
    <row r="20" spans="1:21" s="10" customFormat="1" ht="16.5" thickBot="1" x14ac:dyDescent="0.3">
      <c r="A20" s="116"/>
      <c r="B20" s="117"/>
      <c r="C20" s="122"/>
      <c r="D20" s="123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>I20*H20</f>
        <v>0</v>
      </c>
      <c r="K20" s="36">
        <v>0</v>
      </c>
      <c r="L20" s="20">
        <f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86"/>
      <c r="T20" s="79"/>
      <c r="U20" s="80"/>
    </row>
    <row r="21" spans="1:21" s="10" customFormat="1" ht="16.5" thickBot="1" x14ac:dyDescent="0.3">
      <c r="A21" s="116"/>
      <c r="B21" s="117"/>
      <c r="C21" s="122"/>
      <c r="D21" s="123"/>
      <c r="E21" s="22" t="s">
        <v>30</v>
      </c>
      <c r="F21" s="22" t="s">
        <v>49</v>
      </c>
      <c r="G21" s="13">
        <v>60</v>
      </c>
      <c r="H21" s="13">
        <v>2</v>
      </c>
      <c r="I21" s="58">
        <v>4</v>
      </c>
      <c r="J21" s="42">
        <f>H21*I21</f>
        <v>8</v>
      </c>
      <c r="K21" s="36">
        <v>822.6</v>
      </c>
      <c r="L21" s="57">
        <f>K21*H21</f>
        <v>1645.2</v>
      </c>
      <c r="M21" s="20">
        <v>1</v>
      </c>
      <c r="N21" s="20" t="s">
        <v>15</v>
      </c>
      <c r="O21" s="21">
        <v>7150</v>
      </c>
      <c r="P21" s="21">
        <f>H21*M21*O21</f>
        <v>14300</v>
      </c>
      <c r="S21" s="87"/>
      <c r="T21" s="81"/>
      <c r="U21" s="82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>I22*H22</f>
        <v>0</v>
      </c>
      <c r="K22" s="13">
        <v>0</v>
      </c>
      <c r="L22" s="13">
        <f>K22*H22</f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24" t="s">
        <v>35</v>
      </c>
      <c r="G23" s="125"/>
      <c r="H23" s="28">
        <f>SUM(H18:H22)</f>
        <v>2</v>
      </c>
      <c r="I23" s="28"/>
      <c r="J23" s="28"/>
      <c r="K23" s="28"/>
      <c r="L23" s="28"/>
      <c r="M23" s="24"/>
      <c r="N23" s="124" t="s">
        <v>38</v>
      </c>
      <c r="O23" s="125"/>
      <c r="P23" s="29">
        <f>SUM(P18:P22)</f>
        <v>14300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24767.4</v>
      </c>
      <c r="M24" s="4"/>
      <c r="N24" s="5"/>
      <c r="Q24" s="29">
        <f>P25*2</f>
        <v>215901</v>
      </c>
      <c r="R24" s="29">
        <f>Q24*12</f>
        <v>2590812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128" t="s">
        <v>39</v>
      </c>
      <c r="O25" s="128"/>
      <c r="P25" s="130">
        <f>P11+P16+P23</f>
        <v>107950.5</v>
      </c>
      <c r="Q25" s="54"/>
      <c r="R25" s="54"/>
    </row>
    <row r="26" spans="1:21" s="8" customFormat="1" ht="17.25" x14ac:dyDescent="0.2">
      <c r="F26" s="126" t="s">
        <v>37</v>
      </c>
      <c r="G26" s="127"/>
      <c r="H26" s="3">
        <f>SUM(H11+H16+H23)</f>
        <v>38</v>
      </c>
      <c r="I26" s="3"/>
      <c r="J26" s="3"/>
      <c r="K26" s="3"/>
      <c r="L26" s="3"/>
      <c r="M26" s="4"/>
      <c r="N26" s="129"/>
      <c r="O26" s="129"/>
      <c r="P26" s="131"/>
      <c r="S26" s="1"/>
      <c r="T26" s="1"/>
      <c r="U26" s="1"/>
    </row>
    <row r="27" spans="1:21" ht="15.75" customHeight="1" x14ac:dyDescent="0.2">
      <c r="F27" s="8"/>
      <c r="G27" s="8"/>
      <c r="H27" s="7"/>
      <c r="I27" s="7"/>
      <c r="J27" s="7"/>
      <c r="K27" s="7"/>
      <c r="L27" s="61"/>
      <c r="M27" s="7"/>
      <c r="N27" s="60"/>
      <c r="O27" s="8"/>
      <c r="P27" s="8"/>
    </row>
    <row r="28" spans="1:21" ht="23.25" customHeight="1" x14ac:dyDescent="0.2">
      <c r="K28" s="68" t="s">
        <v>52</v>
      </c>
      <c r="L28" s="68"/>
      <c r="M28" s="69"/>
      <c r="N28" s="70">
        <v>0</v>
      </c>
      <c r="O28" s="71"/>
      <c r="P28" s="56">
        <f>P25-N28*P25</f>
        <v>107950.5</v>
      </c>
    </row>
    <row r="29" spans="1:21" ht="15" customHeight="1" x14ac:dyDescent="0.25">
      <c r="N29" s="34"/>
    </row>
    <row r="31" spans="1:21" ht="17.25" x14ac:dyDescent="0.2">
      <c r="K31" s="3"/>
      <c r="L31" s="53"/>
      <c r="M31" s="4"/>
      <c r="N31" s="128" t="s">
        <v>63</v>
      </c>
      <c r="O31" s="128"/>
      <c r="P31" s="130">
        <v>14300</v>
      </c>
    </row>
    <row r="32" spans="1:21" ht="17.25" x14ac:dyDescent="0.25">
      <c r="A32" s="49"/>
      <c r="B32" s="49"/>
      <c r="C32" s="49"/>
      <c r="D32" s="49"/>
      <c r="E32" s="49"/>
      <c r="K32" s="3"/>
      <c r="L32" s="3"/>
      <c r="M32" s="4"/>
      <c r="N32" s="129"/>
      <c r="O32" s="129"/>
      <c r="P32" s="131"/>
    </row>
    <row r="33" spans="1:16" ht="15.7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7"/>
      <c r="L33" s="61"/>
      <c r="M33" s="7"/>
      <c r="N33" s="60"/>
      <c r="O33" s="8"/>
      <c r="P33" s="8"/>
    </row>
    <row r="34" spans="1:16" ht="21" x14ac:dyDescent="0.2">
      <c r="F34" s="48"/>
      <c r="G34" s="48"/>
      <c r="H34" s="48"/>
      <c r="I34" s="48"/>
      <c r="J34" s="48"/>
      <c r="K34" s="68" t="s">
        <v>52</v>
      </c>
      <c r="L34" s="68"/>
      <c r="M34" s="69"/>
      <c r="N34" s="70">
        <v>0.2</v>
      </c>
      <c r="O34" s="71"/>
      <c r="P34" s="56">
        <f>P31*N34</f>
        <v>2860</v>
      </c>
    </row>
    <row r="43" spans="1:16" ht="15" x14ac:dyDescent="0.25">
      <c r="A43" s="136" t="s">
        <v>48</v>
      </c>
    </row>
  </sheetData>
  <mergeCells count="37">
    <mergeCell ref="C18:D21"/>
    <mergeCell ref="A18:B21"/>
    <mergeCell ref="N11:O11"/>
    <mergeCell ref="N16:O16"/>
    <mergeCell ref="F26:G26"/>
    <mergeCell ref="N23:O23"/>
    <mergeCell ref="F11:G11"/>
    <mergeCell ref="F16:G16"/>
    <mergeCell ref="F23:G23"/>
    <mergeCell ref="A7:B7"/>
    <mergeCell ref="C7:D7"/>
    <mergeCell ref="A8:B10"/>
    <mergeCell ref="C8:D10"/>
    <mergeCell ref="A13:B15"/>
    <mergeCell ref="C13:D15"/>
    <mergeCell ref="N25:O26"/>
    <mergeCell ref="P25:P26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N31:O32"/>
    <mergeCell ref="P31:P32"/>
    <mergeCell ref="K34:M34"/>
    <mergeCell ref="N34:O34"/>
    <mergeCell ref="N28:O28"/>
    <mergeCell ref="K28:M28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3C6B-DF23-4393-8A32-3921C1A0E110}">
  <sheetPr>
    <pageSetUpPr fitToPage="1"/>
  </sheetPr>
  <dimension ref="A1:V39"/>
  <sheetViews>
    <sheetView showGridLines="0" tabSelected="1" zoomScale="57" zoomScaleNormal="57" workbookViewId="0">
      <selection activeCell="J65" sqref="J65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6.28515625" style="1" customWidth="1"/>
    <col min="8" max="9" width="15.28515625" style="1" customWidth="1"/>
    <col min="10" max="10" width="12.28515625" style="1" customWidth="1"/>
    <col min="11" max="11" width="12.85546875" style="1" customWidth="1"/>
    <col min="12" max="12" width="18.42578125" style="51" bestFit="1" customWidth="1"/>
    <col min="13" max="13" width="16.85546875" style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6.28515625" style="1" customWidth="1"/>
    <col min="20" max="20" width="9.140625" style="1"/>
    <col min="21" max="21" width="16.7109375" style="1" customWidth="1"/>
    <col min="22" max="22" width="14.42578125" style="1" customWidth="1"/>
    <col min="23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90" t="s">
        <v>40</v>
      </c>
      <c r="C1" s="91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72"/>
      <c r="T1" s="72"/>
      <c r="U1" s="72"/>
    </row>
    <row r="2" spans="1:22" ht="18.75" x14ac:dyDescent="0.3">
      <c r="A2" s="11" t="s">
        <v>1</v>
      </c>
      <c r="B2" s="92" t="s">
        <v>2</v>
      </c>
      <c r="C2" s="93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72"/>
      <c r="T2" s="72"/>
      <c r="U2" s="72"/>
    </row>
    <row r="3" spans="1:22" ht="18.75" x14ac:dyDescent="0.3">
      <c r="A3" s="11" t="s">
        <v>3</v>
      </c>
      <c r="B3" s="94" t="s">
        <v>56</v>
      </c>
      <c r="C3" s="95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72"/>
      <c r="T3" s="72"/>
      <c r="U3" s="72"/>
    </row>
    <row r="4" spans="1:22" ht="18.75" x14ac:dyDescent="0.3">
      <c r="A4" s="11" t="s">
        <v>4</v>
      </c>
      <c r="B4" s="96" t="s">
        <v>55</v>
      </c>
      <c r="C4" s="97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72"/>
      <c r="T4" s="72"/>
      <c r="U4" s="72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73"/>
      <c r="T5" s="73"/>
      <c r="U5" s="73"/>
      <c r="V5" s="46"/>
    </row>
    <row r="6" spans="1:22" s="8" customFormat="1" ht="20.25" x14ac:dyDescent="0.25">
      <c r="A6" s="83" t="s">
        <v>47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</row>
    <row r="7" spans="1:22" s="9" customFormat="1" ht="35.25" customHeight="1" thickBot="1" x14ac:dyDescent="0.3">
      <c r="A7" s="98" t="s">
        <v>17</v>
      </c>
      <c r="B7" s="99"/>
      <c r="C7" s="100" t="s">
        <v>18</v>
      </c>
      <c r="D7" s="10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89" t="s">
        <v>46</v>
      </c>
      <c r="U7" s="89"/>
    </row>
    <row r="8" spans="1:22" s="10" customFormat="1" ht="16.5" thickBot="1" x14ac:dyDescent="0.3">
      <c r="A8" s="102" t="s">
        <v>5</v>
      </c>
      <c r="B8" s="103"/>
      <c r="C8" s="108"/>
      <c r="D8" s="109"/>
      <c r="E8" s="13" t="s">
        <v>6</v>
      </c>
      <c r="F8" s="13" t="s">
        <v>7</v>
      </c>
      <c r="G8" s="13" t="s">
        <v>8</v>
      </c>
      <c r="H8" s="37">
        <v>8</v>
      </c>
      <c r="I8" s="13">
        <v>3.7</v>
      </c>
      <c r="J8" s="13">
        <f>I8*H8</f>
        <v>29.6</v>
      </c>
      <c r="K8" s="39">
        <v>649.6</v>
      </c>
      <c r="L8" s="55">
        <f t="shared" ref="L8:L15" si="0">K8*H8</f>
        <v>5196.8</v>
      </c>
      <c r="M8" s="20">
        <v>0.3</v>
      </c>
      <c r="N8" s="13" t="s">
        <v>9</v>
      </c>
      <c r="O8" s="27">
        <v>2148.75</v>
      </c>
      <c r="P8" s="27">
        <f>H8*M8*O8</f>
        <v>5157</v>
      </c>
      <c r="S8" s="74">
        <v>0</v>
      </c>
      <c r="T8" s="77">
        <f>P11-S8*P11</f>
        <v>33312</v>
      </c>
      <c r="U8" s="78"/>
    </row>
    <row r="9" spans="1:22" s="10" customFormat="1" ht="16.5" thickBot="1" x14ac:dyDescent="0.3">
      <c r="A9" s="104"/>
      <c r="B9" s="105"/>
      <c r="C9" s="110"/>
      <c r="D9" s="111"/>
      <c r="E9" s="13" t="s">
        <v>6</v>
      </c>
      <c r="F9" s="13" t="s">
        <v>10</v>
      </c>
      <c r="G9" s="13" t="s">
        <v>8</v>
      </c>
      <c r="H9" s="13">
        <v>16</v>
      </c>
      <c r="I9" s="13">
        <v>4.3</v>
      </c>
      <c r="J9" s="13">
        <f>I9*H9</f>
        <v>68.8</v>
      </c>
      <c r="K9" s="39">
        <v>643.20000000000005</v>
      </c>
      <c r="L9" s="55">
        <f t="shared" si="0"/>
        <v>10291.200000000001</v>
      </c>
      <c r="M9" s="20">
        <v>0.3</v>
      </c>
      <c r="N9" s="13" t="s">
        <v>11</v>
      </c>
      <c r="O9" s="27">
        <v>2417.5</v>
      </c>
      <c r="P9" s="27">
        <f>H9*M9*O9</f>
        <v>11604</v>
      </c>
      <c r="S9" s="86"/>
      <c r="T9" s="79"/>
      <c r="U9" s="80"/>
    </row>
    <row r="10" spans="1:22" s="10" customFormat="1" ht="16.5" thickBot="1" x14ac:dyDescent="0.3">
      <c r="A10" s="106"/>
      <c r="B10" s="107"/>
      <c r="C10" s="112"/>
      <c r="D10" s="113"/>
      <c r="E10" s="13" t="s">
        <v>6</v>
      </c>
      <c r="F10" s="38" t="s">
        <v>10</v>
      </c>
      <c r="G10" s="13" t="s">
        <v>8</v>
      </c>
      <c r="H10" s="13">
        <v>8</v>
      </c>
      <c r="I10" s="13">
        <v>4.2</v>
      </c>
      <c r="J10" s="13">
        <f>I10*H10</f>
        <v>33.6</v>
      </c>
      <c r="K10" s="39">
        <v>633.5</v>
      </c>
      <c r="L10" s="55">
        <f t="shared" si="0"/>
        <v>5068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S10" s="86"/>
      <c r="T10" s="79"/>
      <c r="U10" s="80"/>
    </row>
    <row r="11" spans="1:22" s="10" customFormat="1" ht="16.5" thickBot="1" x14ac:dyDescent="0.3">
      <c r="A11" s="14"/>
      <c r="B11" s="14"/>
      <c r="C11" s="23"/>
      <c r="D11" s="23"/>
      <c r="E11" s="24"/>
      <c r="F11" s="124" t="s">
        <v>33</v>
      </c>
      <c r="G11" s="125"/>
      <c r="H11" s="28">
        <f>SUM(H8:H10)</f>
        <v>32</v>
      </c>
      <c r="I11" s="28"/>
      <c r="J11" s="28"/>
      <c r="K11" s="28"/>
      <c r="L11" s="40">
        <f t="shared" si="0"/>
        <v>0</v>
      </c>
      <c r="M11" s="24"/>
      <c r="N11" s="124" t="s">
        <v>36</v>
      </c>
      <c r="O11" s="125"/>
      <c r="P11" s="29">
        <f>SUM(P8:P10)</f>
        <v>33312</v>
      </c>
      <c r="S11" s="87"/>
      <c r="T11" s="81"/>
      <c r="U11" s="82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0"/>
        <v>0</v>
      </c>
      <c r="M12" s="25"/>
      <c r="N12" s="25"/>
      <c r="O12" s="26"/>
      <c r="P12" s="26"/>
      <c r="S12" s="88"/>
      <c r="T12" s="88"/>
      <c r="U12" s="88"/>
    </row>
    <row r="13" spans="1:22" s="10" customFormat="1" ht="16.5" thickBot="1" x14ac:dyDescent="0.3">
      <c r="A13" s="114" t="s">
        <v>13</v>
      </c>
      <c r="B13" s="115"/>
      <c r="C13" s="108"/>
      <c r="D13" s="109"/>
      <c r="E13" s="13" t="s">
        <v>6</v>
      </c>
      <c r="F13" s="41" t="s">
        <v>7</v>
      </c>
      <c r="G13" s="42" t="s">
        <v>27</v>
      </c>
      <c r="H13" s="42">
        <v>10</v>
      </c>
      <c r="I13" s="13">
        <v>3.7</v>
      </c>
      <c r="J13" s="42">
        <f>I13*H13</f>
        <v>37</v>
      </c>
      <c r="K13" s="39">
        <v>649.6</v>
      </c>
      <c r="L13" s="55">
        <f t="shared" si="0"/>
        <v>6496</v>
      </c>
      <c r="M13" s="43">
        <v>1</v>
      </c>
      <c r="N13" s="43" t="s">
        <v>9</v>
      </c>
      <c r="O13" s="27">
        <v>2148.75</v>
      </c>
      <c r="P13" s="44">
        <f>H13*M13*O13</f>
        <v>21487.5</v>
      </c>
      <c r="S13" s="74">
        <v>0</v>
      </c>
      <c r="T13" s="77">
        <f>P16-S13*P16</f>
        <v>68056.25</v>
      </c>
      <c r="U13" s="78"/>
    </row>
    <row r="14" spans="1:22" s="10" customFormat="1" ht="16.5" thickBot="1" x14ac:dyDescent="0.3">
      <c r="A14" s="116"/>
      <c r="B14" s="117"/>
      <c r="C14" s="110" t="s">
        <v>14</v>
      </c>
      <c r="D14" s="111"/>
      <c r="E14" s="13" t="s">
        <v>6</v>
      </c>
      <c r="F14" s="41" t="s">
        <v>10</v>
      </c>
      <c r="G14" s="42" t="s">
        <v>27</v>
      </c>
      <c r="H14" s="42">
        <v>5</v>
      </c>
      <c r="I14" s="13">
        <v>4.3</v>
      </c>
      <c r="J14" s="42">
        <f>I14*H14</f>
        <v>21.5</v>
      </c>
      <c r="K14" s="39">
        <v>643.20000000000005</v>
      </c>
      <c r="L14" s="55">
        <f t="shared" si="0"/>
        <v>3216</v>
      </c>
      <c r="M14" s="43">
        <v>1</v>
      </c>
      <c r="N14" s="43" t="s">
        <v>11</v>
      </c>
      <c r="O14" s="27">
        <v>2417.5</v>
      </c>
      <c r="P14" s="44">
        <f>H14*M14*O14</f>
        <v>12087.5</v>
      </c>
      <c r="S14" s="86"/>
      <c r="T14" s="79"/>
      <c r="U14" s="80"/>
    </row>
    <row r="15" spans="1:22" s="10" customFormat="1" ht="16.5" thickBot="1" x14ac:dyDescent="0.3">
      <c r="A15" s="118"/>
      <c r="B15" s="119"/>
      <c r="C15" s="112"/>
      <c r="D15" s="113"/>
      <c r="E15" s="13" t="s">
        <v>6</v>
      </c>
      <c r="F15" s="41" t="s">
        <v>10</v>
      </c>
      <c r="G15" s="42" t="s">
        <v>27</v>
      </c>
      <c r="H15" s="42">
        <v>5</v>
      </c>
      <c r="I15" s="13">
        <v>4.2</v>
      </c>
      <c r="J15" s="42">
        <f>I15*H15</f>
        <v>21</v>
      </c>
      <c r="K15" s="39">
        <v>633.5</v>
      </c>
      <c r="L15" s="55">
        <f t="shared" si="0"/>
        <v>3167.5</v>
      </c>
      <c r="M15" s="43">
        <v>1</v>
      </c>
      <c r="N15" s="43" t="s">
        <v>12</v>
      </c>
      <c r="O15" s="27">
        <v>6896.25</v>
      </c>
      <c r="P15" s="44">
        <f>H15*M15*O15</f>
        <v>34481.25</v>
      </c>
      <c r="S15" s="86"/>
      <c r="T15" s="79"/>
      <c r="U15" s="80"/>
    </row>
    <row r="16" spans="1:22" s="10" customFormat="1" ht="16.5" thickBot="1" x14ac:dyDescent="0.3">
      <c r="A16" s="14"/>
      <c r="B16" s="14"/>
      <c r="C16" s="23"/>
      <c r="D16" s="23"/>
      <c r="E16" s="24"/>
      <c r="F16" s="124" t="s">
        <v>32</v>
      </c>
      <c r="G16" s="125"/>
      <c r="H16" s="28">
        <f>SUM(H13:H15)</f>
        <v>20</v>
      </c>
      <c r="I16" s="28"/>
      <c r="J16" s="28"/>
      <c r="K16" s="28"/>
      <c r="L16" s="28"/>
      <c r="M16" s="24"/>
      <c r="N16" s="124" t="s">
        <v>34</v>
      </c>
      <c r="O16" s="125"/>
      <c r="P16" s="29">
        <f>SUM(P13:P15)</f>
        <v>68056.25</v>
      </c>
      <c r="S16" s="87"/>
      <c r="T16" s="81"/>
      <c r="U16" s="82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14" t="s">
        <v>15</v>
      </c>
      <c r="B18" s="115"/>
      <c r="C18" s="120"/>
      <c r="D18" s="121"/>
      <c r="E18" s="13" t="s">
        <v>30</v>
      </c>
      <c r="F18" s="13" t="s">
        <v>28</v>
      </c>
      <c r="G18" s="13">
        <v>60</v>
      </c>
      <c r="H18" s="13">
        <v>0</v>
      </c>
      <c r="I18" s="13">
        <v>0</v>
      </c>
      <c r="J18" s="42">
        <f>I18*H18</f>
        <v>0</v>
      </c>
      <c r="K18" s="13">
        <v>0</v>
      </c>
      <c r="L18" s="20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74">
        <v>0</v>
      </c>
      <c r="T18" s="77">
        <f>P23-S18*P23</f>
        <v>28600</v>
      </c>
      <c r="U18" s="78"/>
    </row>
    <row r="19" spans="1:21" s="10" customFormat="1" ht="16.5" thickBot="1" x14ac:dyDescent="0.3">
      <c r="A19" s="116"/>
      <c r="B19" s="117"/>
      <c r="C19" s="122"/>
      <c r="D19" s="123"/>
      <c r="E19" s="13" t="s">
        <v>30</v>
      </c>
      <c r="F19" s="13" t="s">
        <v>29</v>
      </c>
      <c r="G19" s="13">
        <v>60</v>
      </c>
      <c r="H19" s="13">
        <v>0</v>
      </c>
      <c r="I19" s="13">
        <v>0</v>
      </c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86"/>
      <c r="T19" s="79"/>
      <c r="U19" s="80"/>
    </row>
    <row r="20" spans="1:21" s="10" customFormat="1" ht="16.5" thickBot="1" x14ac:dyDescent="0.3">
      <c r="A20" s="116"/>
      <c r="B20" s="117"/>
      <c r="C20" s="122"/>
      <c r="D20" s="123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>I20*H20</f>
        <v>0</v>
      </c>
      <c r="K20" s="36">
        <v>0</v>
      </c>
      <c r="L20" s="20">
        <f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86"/>
      <c r="T20" s="79"/>
      <c r="U20" s="80"/>
    </row>
    <row r="21" spans="1:21" s="10" customFormat="1" ht="16.5" thickBot="1" x14ac:dyDescent="0.3">
      <c r="A21" s="116"/>
      <c r="B21" s="117"/>
      <c r="C21" s="122"/>
      <c r="D21" s="123"/>
      <c r="E21" s="22" t="s">
        <v>30</v>
      </c>
      <c r="F21" s="22" t="s">
        <v>49</v>
      </c>
      <c r="G21" s="13">
        <v>60</v>
      </c>
      <c r="H21" s="13">
        <v>4</v>
      </c>
      <c r="I21" s="13">
        <v>4</v>
      </c>
      <c r="J21" s="42">
        <f>H21*I21</f>
        <v>16</v>
      </c>
      <c r="K21" s="36">
        <v>822.6</v>
      </c>
      <c r="L21" s="20">
        <f>K21*H21</f>
        <v>3290.4</v>
      </c>
      <c r="M21" s="20">
        <v>1</v>
      </c>
      <c r="N21" s="20" t="s">
        <v>15</v>
      </c>
      <c r="O21" s="21">
        <v>7150</v>
      </c>
      <c r="P21" s="21">
        <f>H21*M21*O21</f>
        <v>28600</v>
      </c>
      <c r="S21" s="87"/>
      <c r="T21" s="81"/>
      <c r="U21" s="82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>
        <v>0</v>
      </c>
      <c r="J22" s="42">
        <f>I22*H22</f>
        <v>0</v>
      </c>
      <c r="K22" s="13">
        <v>0</v>
      </c>
      <c r="L22" s="13">
        <f>K22*H22</f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24" t="s">
        <v>35</v>
      </c>
      <c r="G23" s="125"/>
      <c r="H23" s="28">
        <f>SUM(H18:H22)</f>
        <v>4</v>
      </c>
      <c r="I23" s="28"/>
      <c r="J23" s="28"/>
      <c r="K23" s="28"/>
      <c r="L23" s="28"/>
      <c r="M23" s="24"/>
      <c r="N23" s="124" t="s">
        <v>38</v>
      </c>
      <c r="O23" s="125"/>
      <c r="P23" s="29">
        <f>SUM(P18:P22)</f>
        <v>28600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36725.9</v>
      </c>
      <c r="M24" s="4"/>
      <c r="N24" s="5"/>
      <c r="Q24" s="29">
        <f>P25*2</f>
        <v>259936.5</v>
      </c>
      <c r="R24" s="29">
        <f>Q24*12</f>
        <v>3119238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128" t="s">
        <v>39</v>
      </c>
      <c r="O25" s="128"/>
      <c r="P25" s="130">
        <f>P11+P16+P23</f>
        <v>129968.25</v>
      </c>
      <c r="Q25" s="54"/>
      <c r="R25" s="54"/>
    </row>
    <row r="26" spans="1:21" s="8" customFormat="1" ht="17.25" x14ac:dyDescent="0.25">
      <c r="F26" s="126" t="s">
        <v>37</v>
      </c>
      <c r="G26" s="127"/>
      <c r="H26" s="3">
        <f>SUM(H11+H16+H23)</f>
        <v>56</v>
      </c>
      <c r="I26" s="3"/>
      <c r="J26" s="3"/>
      <c r="K26" s="3"/>
      <c r="L26" s="3"/>
      <c r="M26" s="4"/>
      <c r="N26" s="129"/>
      <c r="O26" s="129"/>
      <c r="P26" s="131"/>
    </row>
    <row r="27" spans="1:21" ht="15.75" x14ac:dyDescent="0.2">
      <c r="F27" s="8"/>
      <c r="G27" s="8"/>
      <c r="H27" s="7"/>
      <c r="I27" s="7"/>
      <c r="J27" s="7"/>
      <c r="K27" s="7"/>
      <c r="L27" s="61"/>
      <c r="M27" s="7"/>
      <c r="N27" s="60"/>
      <c r="O27" s="8"/>
      <c r="P27" s="8"/>
    </row>
    <row r="28" spans="1:21" ht="21" x14ac:dyDescent="0.2">
      <c r="J28" s="68" t="s">
        <v>52</v>
      </c>
      <c r="K28" s="68"/>
      <c r="L28" s="69"/>
      <c r="M28" s="70">
        <v>0</v>
      </c>
      <c r="N28" s="71"/>
      <c r="O28" s="132">
        <f>P25-M28*P25</f>
        <v>129968.25</v>
      </c>
      <c r="P28" s="132"/>
    </row>
    <row r="29" spans="1:21" ht="15" x14ac:dyDescent="0.25">
      <c r="N29" s="34"/>
    </row>
    <row r="31" spans="1:21" ht="17.25" x14ac:dyDescent="0.2">
      <c r="J31" s="3"/>
      <c r="K31" s="3"/>
      <c r="L31" s="53"/>
      <c r="M31" s="4"/>
      <c r="N31" s="128" t="s">
        <v>63</v>
      </c>
      <c r="O31" s="128"/>
      <c r="P31" s="130">
        <v>28600</v>
      </c>
    </row>
    <row r="32" spans="1:21" ht="17.25" x14ac:dyDescent="0.25">
      <c r="A32" s="49"/>
      <c r="B32" s="49"/>
      <c r="C32" s="49"/>
      <c r="D32" s="49"/>
      <c r="E32" s="49"/>
      <c r="J32" s="3"/>
      <c r="K32" s="3"/>
      <c r="L32" s="3"/>
      <c r="M32" s="4"/>
      <c r="N32" s="129"/>
      <c r="O32" s="129"/>
      <c r="P32" s="131"/>
    </row>
    <row r="33" spans="1:16" ht="15.7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7"/>
      <c r="K33" s="7"/>
      <c r="L33" s="61"/>
      <c r="M33" s="7"/>
      <c r="N33" s="60"/>
      <c r="O33" s="8"/>
      <c r="P33" s="8"/>
    </row>
    <row r="34" spans="1:16" ht="21" x14ac:dyDescent="0.2">
      <c r="F34" s="48"/>
      <c r="G34" s="48"/>
      <c r="H34" s="48"/>
      <c r="I34" s="48"/>
      <c r="J34" s="68" t="s">
        <v>52</v>
      </c>
      <c r="K34" s="68"/>
      <c r="L34" s="69"/>
      <c r="M34" s="70">
        <v>0.2</v>
      </c>
      <c r="N34" s="71"/>
      <c r="O34" s="132">
        <f>P31*M34</f>
        <v>5720</v>
      </c>
      <c r="P34" s="132"/>
    </row>
    <row r="39" spans="1:16" ht="15" x14ac:dyDescent="0.25">
      <c r="A39" s="136" t="s">
        <v>48</v>
      </c>
    </row>
  </sheetData>
  <mergeCells count="39">
    <mergeCell ref="F26:G26"/>
    <mergeCell ref="N23:O23"/>
    <mergeCell ref="F11:G11"/>
    <mergeCell ref="F16:G16"/>
    <mergeCell ref="F23:G23"/>
    <mergeCell ref="C18:D21"/>
    <mergeCell ref="A18:B21"/>
    <mergeCell ref="T8:U11"/>
    <mergeCell ref="S13:S16"/>
    <mergeCell ref="T13:U16"/>
    <mergeCell ref="S12:U12"/>
    <mergeCell ref="S18:S21"/>
    <mergeCell ref="T18:U21"/>
    <mergeCell ref="S8:S11"/>
    <mergeCell ref="A8:B10"/>
    <mergeCell ref="C8:D10"/>
    <mergeCell ref="A13:B15"/>
    <mergeCell ref="C13:D15"/>
    <mergeCell ref="N11:O11"/>
    <mergeCell ref="N16:O16"/>
    <mergeCell ref="T7:U7"/>
    <mergeCell ref="B1:C1"/>
    <mergeCell ref="B2:C2"/>
    <mergeCell ref="B3:C3"/>
    <mergeCell ref="B4:C4"/>
    <mergeCell ref="A7:B7"/>
    <mergeCell ref="S1:U5"/>
    <mergeCell ref="A6:U6"/>
    <mergeCell ref="C7:D7"/>
    <mergeCell ref="O28:P28"/>
    <mergeCell ref="J28:L28"/>
    <mergeCell ref="M28:N28"/>
    <mergeCell ref="N25:O26"/>
    <mergeCell ref="P25:P26"/>
    <mergeCell ref="N31:O32"/>
    <mergeCell ref="P31:P32"/>
    <mergeCell ref="J34:L34"/>
    <mergeCell ref="M34:N34"/>
    <mergeCell ref="O34:P34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471E-490F-41A1-B5A9-0F0125534431}">
  <dimension ref="A1:L13"/>
  <sheetViews>
    <sheetView showGridLines="0" workbookViewId="0">
      <selection activeCell="E26" sqref="E26"/>
    </sheetView>
  </sheetViews>
  <sheetFormatPr defaultRowHeight="15" x14ac:dyDescent="0.25"/>
  <cols>
    <col min="3" max="3" width="19.42578125" customWidth="1"/>
    <col min="4" max="4" width="19" customWidth="1"/>
    <col min="5" max="5" width="16.85546875" customWidth="1"/>
    <col min="6" max="6" width="16.42578125" customWidth="1"/>
    <col min="7" max="7" width="15.28515625" customWidth="1"/>
    <col min="8" max="8" width="18.7109375" customWidth="1"/>
    <col min="9" max="9" width="24.140625" customWidth="1"/>
    <col min="10" max="10" width="21.85546875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98" t="s">
        <v>17</v>
      </c>
      <c r="B1" s="99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57</v>
      </c>
    </row>
    <row r="2" spans="1:12" ht="16.5" thickBot="1" x14ac:dyDescent="0.3">
      <c r="A2" s="133" t="s">
        <v>58</v>
      </c>
      <c r="B2" s="133"/>
      <c r="C2" s="13" t="s">
        <v>59</v>
      </c>
      <c r="D2" s="13" t="s">
        <v>8</v>
      </c>
      <c r="E2" s="37">
        <v>4</v>
      </c>
      <c r="F2" s="13">
        <v>3.7</v>
      </c>
      <c r="G2" s="13">
        <f>F2*E2</f>
        <v>14.8</v>
      </c>
      <c r="H2" s="39">
        <v>527</v>
      </c>
      <c r="I2" s="55">
        <f>H2*E2</f>
        <v>2108</v>
      </c>
      <c r="J2" s="13" t="s">
        <v>60</v>
      </c>
      <c r="K2" s="63">
        <v>2148.25</v>
      </c>
      <c r="L2" s="27">
        <f>K2*E2</f>
        <v>8593</v>
      </c>
    </row>
    <row r="3" spans="1:12" ht="16.5" thickBot="1" x14ac:dyDescent="0.3">
      <c r="A3" s="134"/>
      <c r="B3" s="134"/>
      <c r="C3" s="124" t="s">
        <v>33</v>
      </c>
      <c r="D3" s="125"/>
      <c r="E3" s="28">
        <v>4</v>
      </c>
      <c r="F3" s="64">
        <f>H3*E3</f>
        <v>0</v>
      </c>
      <c r="G3" s="64"/>
      <c r="H3" s="64"/>
      <c r="I3" s="65"/>
      <c r="J3" s="124" t="s">
        <v>36</v>
      </c>
      <c r="K3" s="125"/>
      <c r="L3" s="29">
        <f>L2*5%</f>
        <v>429.65000000000003</v>
      </c>
    </row>
    <row r="4" spans="1:12" ht="15.75" thickBot="1" x14ac:dyDescent="0.3">
      <c r="A4" s="134"/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ht="16.5" thickBot="1" x14ac:dyDescent="0.3">
      <c r="A5" s="134"/>
      <c r="B5" s="134"/>
      <c r="C5" s="13" t="s">
        <v>61</v>
      </c>
      <c r="D5" s="13" t="s">
        <v>8</v>
      </c>
      <c r="E5" s="13">
        <v>8</v>
      </c>
      <c r="F5" s="13">
        <v>4.4000000000000004</v>
      </c>
      <c r="G5" s="13">
        <f>F5*E5</f>
        <v>35.200000000000003</v>
      </c>
      <c r="H5" s="39">
        <v>464</v>
      </c>
      <c r="I5" s="55">
        <f>H5*E5</f>
        <v>3712</v>
      </c>
      <c r="J5" s="13" t="s">
        <v>60</v>
      </c>
      <c r="K5" s="63">
        <v>2148.25</v>
      </c>
      <c r="L5" s="27">
        <f>K5*E5</f>
        <v>17186</v>
      </c>
    </row>
    <row r="6" spans="1:12" ht="16.5" thickBot="1" x14ac:dyDescent="0.3">
      <c r="A6" s="134"/>
      <c r="B6" s="134"/>
      <c r="C6" s="124" t="s">
        <v>33</v>
      </c>
      <c r="D6" s="125"/>
      <c r="E6" s="28">
        <v>8</v>
      </c>
      <c r="F6" s="64">
        <f>H6*E6</f>
        <v>0</v>
      </c>
      <c r="G6" s="64"/>
      <c r="H6" s="64"/>
      <c r="I6" s="65"/>
      <c r="J6" s="124" t="s">
        <v>36</v>
      </c>
      <c r="K6" s="125"/>
      <c r="L6" s="29">
        <f>L5*5%</f>
        <v>859.30000000000007</v>
      </c>
    </row>
    <row r="7" spans="1:12" ht="15.75" thickBot="1" x14ac:dyDescent="0.3">
      <c r="A7" s="134"/>
      <c r="B7" s="134"/>
    </row>
    <row r="8" spans="1:12" ht="16.5" thickBot="1" x14ac:dyDescent="0.3">
      <c r="A8" s="134"/>
      <c r="B8" s="134"/>
      <c r="C8" s="38" t="s">
        <v>62</v>
      </c>
      <c r="D8" s="13" t="s">
        <v>8</v>
      </c>
      <c r="E8" s="13">
        <v>12</v>
      </c>
      <c r="F8" s="13">
        <v>4.2</v>
      </c>
      <c r="G8" s="13">
        <f>F8*E8</f>
        <v>50.400000000000006</v>
      </c>
      <c r="H8" s="39">
        <v>439</v>
      </c>
      <c r="I8" s="55">
        <f>H8*E8</f>
        <v>5268</v>
      </c>
      <c r="J8" s="13" t="s">
        <v>60</v>
      </c>
      <c r="K8" s="63">
        <v>2148.25</v>
      </c>
      <c r="L8" s="27">
        <f>K8*E8</f>
        <v>25779</v>
      </c>
    </row>
    <row r="9" spans="1:12" ht="16.5" thickBot="1" x14ac:dyDescent="0.3">
      <c r="A9" s="134"/>
      <c r="B9" s="134"/>
      <c r="C9" s="124" t="s">
        <v>33</v>
      </c>
      <c r="D9" s="125"/>
      <c r="E9" s="28">
        <v>12</v>
      </c>
      <c r="F9" s="64">
        <f>H9*E9</f>
        <v>0</v>
      </c>
      <c r="G9" s="64"/>
      <c r="H9" s="64"/>
      <c r="I9" s="65"/>
      <c r="J9" s="124" t="s">
        <v>36</v>
      </c>
      <c r="K9" s="125"/>
      <c r="L9" s="29">
        <f>L8*5%</f>
        <v>1288.95</v>
      </c>
    </row>
    <row r="13" spans="1:12" x14ac:dyDescent="0.25">
      <c r="A13" s="136" t="s">
        <v>48</v>
      </c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Props1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93516-80EF-47D7-ACC4-7C4C64272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BRONZE</vt:lpstr>
      <vt:lpstr>PRATA</vt:lpstr>
      <vt:lpstr>OURO</vt:lpstr>
      <vt:lpstr>REDE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